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BADFILE\USERS\spolosenko\Desktop\Kalkulátor, kalkulace pro partnery a nájemce\Partneři\ANVI TRADE s.r.o\"/>
    </mc:Choice>
  </mc:AlternateContent>
  <xr:revisionPtr revIDLastSave="0" documentId="13_ncr:1_{24D2E216-F1AD-4B82-9CCF-A555BF1BFF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alkulator" sheetId="1" r:id="rId1"/>
  </sheets>
  <definedNames>
    <definedName name="_xlnm.Print_Area" localSheetId="0">Kalkulator!$A$1:$G$54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20" i="1" l="1"/>
  <c r="E19" i="1"/>
  <c r="E18" i="1"/>
  <c r="E17" i="1"/>
  <c r="E16" i="1"/>
  <c r="D49" i="1" l="1"/>
  <c r="P31" i="1"/>
  <c r="P30" i="1" s="1"/>
  <c r="D22" i="1"/>
  <c r="Q32" i="1" l="1"/>
  <c r="R32" i="1" s="1"/>
  <c r="D20" i="1" s="1"/>
  <c r="J20" i="1" s="1"/>
  <c r="K20" i="1" s="1"/>
  <c r="Q28" i="1"/>
  <c r="R28" i="1" s="1"/>
  <c r="D16" i="1" s="1"/>
  <c r="J16" i="1" s="1"/>
  <c r="K16" i="1" s="1"/>
  <c r="Q29" i="1"/>
  <c r="R29" i="1" s="1"/>
  <c r="D17" i="1" s="1"/>
  <c r="J17" i="1" s="1"/>
  <c r="L17" i="1" s="1"/>
  <c r="Q31" i="1"/>
  <c r="R31" i="1" s="1"/>
  <c r="D19" i="1" s="1"/>
  <c r="J19" i="1" s="1"/>
  <c r="Q30" i="1"/>
  <c r="R30" i="1" s="1"/>
  <c r="D18" i="1" s="1"/>
  <c r="J18" i="1" s="1"/>
  <c r="L16" i="1" l="1"/>
  <c r="L20" i="1"/>
  <c r="K17" i="1"/>
  <c r="K18" i="1"/>
  <c r="L18" i="1"/>
  <c r="L19" i="1"/>
  <c r="K19" i="1"/>
</calcChain>
</file>

<file path=xl/sharedStrings.xml><?xml version="1.0" encoding="utf-8"?>
<sst xmlns="http://schemas.openxmlformats.org/spreadsheetml/2006/main" count="121" uniqueCount="64">
  <si>
    <t>sazba 1</t>
  </si>
  <si>
    <t>&lt; 50 0000</t>
  </si>
  <si>
    <t>sazba 2</t>
  </si>
  <si>
    <t xml:space="preserve">50 000 - 149 999,99 </t>
  </si>
  <si>
    <t>sazba 3</t>
  </si>
  <si>
    <t>150 000 - 349 999,99</t>
  </si>
  <si>
    <t xml:space="preserve">Nezávazná nabídka financování společností </t>
  </si>
  <si>
    <t>sazba 4</t>
  </si>
  <si>
    <t>350 000 - 549 999</t>
  </si>
  <si>
    <t xml:space="preserve">       GRENKELEASING s.r.o.</t>
  </si>
  <si>
    <t>sazba 5</t>
  </si>
  <si>
    <t>550 000 - 749 999</t>
  </si>
  <si>
    <t>sazba 6</t>
  </si>
  <si>
    <t>750 000 - 1 499 999</t>
  </si>
  <si>
    <t>sazba 7</t>
  </si>
  <si>
    <t>&gt;1 500 000</t>
  </si>
  <si>
    <t>Zákazník:</t>
  </si>
  <si>
    <t>Provize</t>
  </si>
  <si>
    <t>Předmět leasingu:</t>
  </si>
  <si>
    <t>Pořizovací cena  bez DPH</t>
  </si>
  <si>
    <t>Požadovaná akontace</t>
  </si>
  <si>
    <t>Classic leasing</t>
  </si>
  <si>
    <t>Délka financování</t>
  </si>
  <si>
    <t>Měsíční splátka</t>
  </si>
  <si>
    <t>Indikativní zůstatková hodnota</t>
  </si>
  <si>
    <t>Celkem Kč</t>
  </si>
  <si>
    <t>Celkem bez ako</t>
  </si>
  <si>
    <t>Celkem s ako</t>
  </si>
  <si>
    <t>Výše akontace</t>
  </si>
  <si>
    <t>Poplatek za sjednání</t>
  </si>
  <si>
    <t>Frekvence plateb</t>
  </si>
  <si>
    <t>měsíčně</t>
  </si>
  <si>
    <t>Způsob úhrady</t>
  </si>
  <si>
    <t>inkasem*</t>
  </si>
  <si>
    <t>splátka s provizí</t>
  </si>
  <si>
    <r>
      <rPr>
        <b/>
        <sz val="11"/>
        <rFont val="Calibri"/>
        <family val="2"/>
        <charset val="238"/>
        <scheme val="minor"/>
      </rPr>
      <t>*</t>
    </r>
    <r>
      <rPr>
        <sz val="11"/>
        <rFont val="Calibri"/>
        <family val="2"/>
        <charset val="238"/>
        <scheme val="minor"/>
      </rPr>
      <t>Při změně způsobu platby dochází k překalkulování splátky</t>
    </r>
  </si>
  <si>
    <t>Navýšení koef.</t>
  </si>
  <si>
    <t>Sjednaná doba leasingu začíná běžet prvním dnem kalendářního měsíce následujícího po předání</t>
  </si>
  <si>
    <t>financováno</t>
  </si>
  <si>
    <t xml:space="preserve">předmětu leasingu. </t>
  </si>
  <si>
    <t>Mezisoučet</t>
  </si>
  <si>
    <t>Pokud dojde k předání předmětu leasingu před začátkem běhu sjednané doby, účtuje se za každý den</t>
  </si>
  <si>
    <t>tohoto přechodného období poplatek za užívání  předmětu leasingu ve výši 1/30 měsíční leasingové splátky</t>
  </si>
  <si>
    <t xml:space="preserve">Povinné pojistné není součástí splátek, platba 1x ročně za kalendářní rok. </t>
  </si>
  <si>
    <t>Výše ročního pojistného</t>
  </si>
  <si>
    <t>Ukončení financování:</t>
  </si>
  <si>
    <t>Na konci základní leasingové doby má zákazník na výběr ze tří možností:</t>
  </si>
  <si>
    <t>1. Vrátit předmět leasingu společnosti GRENKELEASING s.r.o.</t>
  </si>
  <si>
    <t xml:space="preserve">2. Odkoupit zařízení - Odkoupit předmět leasingu je nájemce oprávněn pouze v případě </t>
  </si>
  <si>
    <t>řádného plnění svých povinností vyplývajících z leasingové smlouvy</t>
  </si>
  <si>
    <t>U těchto dvou variant je třeba vypovědět smlouvu 3 měsíce před koncem leasingové doby</t>
  </si>
  <si>
    <t>3. Pokračovat ve stávajícím nájmu (není vyžadována žádná akce)</t>
  </si>
  <si>
    <t xml:space="preserve">Všechny ceny jsou uvedeny bez DPH. DPH je účtováno s každou splátkou a s odkupem. </t>
  </si>
  <si>
    <t>Datum vyhotovení:</t>
  </si>
  <si>
    <t>Jméno obchodníka:</t>
  </si>
  <si>
    <t>Bc. Stanislav Polosenko</t>
  </si>
  <si>
    <t>Email obchodníka:</t>
  </si>
  <si>
    <t>spolosenko@grenke.cz</t>
  </si>
  <si>
    <t>Telefon obchodníka:</t>
  </si>
  <si>
    <t xml:space="preserve">+420 735 758 432 </t>
  </si>
  <si>
    <t>Platnost kalkulace je 30 dnů od data vyhotovení</t>
  </si>
  <si>
    <t xml:space="preserve">doplnit zákazníka </t>
  </si>
  <si>
    <t>doplnit předmět financování</t>
  </si>
  <si>
    <t>Platnost kalkulatoru do 31. 07.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</si>
</sst>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0.000"/>
    <numFmt numFmtId="165" formatCode="_-* #,##0\ [$Kč-405]_-;\-* #,##0\ [$Kč-405]_-;_-* &quot;-&quot;??\ [$Kč-405]_-;_-@_-"/>
    <numFmt numFmtId="166" formatCode="[$€-2]\ #,##0;[Red]\-[$€-2]\ #,##0"/>
    <numFmt numFmtId="167" formatCode="_(&quot;Kč&quot;* #,##0.00_);_(&quot;Kč&quot;* \(#,##0.00\);_(&quot;Kč&quot;* &quot;-&quot;??_);_(@_)"/>
    <numFmt numFmtId="168" formatCode="_-* #,##0\ &quot;Kč&quot;_-;\-* #,##0\ &quot;Kč&quot;_-;_-* &quot;-&quot;??\ &quot;Kč&quot;_-;_-@_-"/>
    <numFmt numFmtId="169" formatCode="0.00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0B5CC"/>
        <bgColor rgb="FF39627A"/>
      </patternFill>
    </fill>
    <fill>
      <patternFill patternType="solid">
        <fgColor rgb="FF90B5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9" fontId="0" fillId="0" borderId="0" xfId="0" applyNumberFormat="1"/>
    <xf numFmtId="0" fontId="6" fillId="0" borderId="0" xfId="0" applyFont="1" applyAlignment="1">
      <alignment vertical="center"/>
    </xf>
    <xf numFmtId="0" fontId="4" fillId="0" borderId="0" xfId="0" applyFont="1"/>
    <xf numFmtId="9" fontId="0" fillId="0" borderId="0" xfId="0" applyNumberFormat="1" applyProtection="1">
      <protection locked="0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3" fillId="0" borderId="5" xfId="0" applyFont="1" applyBorder="1"/>
    <xf numFmtId="4" fontId="0" fillId="0" borderId="0" xfId="0" applyNumberFormat="1"/>
    <xf numFmtId="0" fontId="7" fillId="0" borderId="6" xfId="0" applyFont="1" applyBorder="1" applyAlignment="1">
      <alignment vertical="center"/>
    </xf>
    <xf numFmtId="9" fontId="10" fillId="0" borderId="10" xfId="0" applyNumberFormat="1" applyFont="1" applyBorder="1"/>
    <xf numFmtId="164" fontId="0" fillId="0" borderId="0" xfId="0" applyNumberFormat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0" fillId="0" borderId="0" xfId="0" applyProtection="1">
      <protection locked="0"/>
    </xf>
    <xf numFmtId="165" fontId="11" fillId="3" borderId="11" xfId="0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Alignment="1">
      <alignment horizontal="center"/>
    </xf>
    <xf numFmtId="9" fontId="3" fillId="4" borderId="11" xfId="0" applyNumberFormat="1" applyFont="1" applyFill="1" applyBorder="1" applyProtection="1">
      <protection locked="0"/>
    </xf>
    <xf numFmtId="165" fontId="7" fillId="0" borderId="0" xfId="0" applyNumberFormat="1" applyFont="1"/>
    <xf numFmtId="165" fontId="7" fillId="2" borderId="0" xfId="0" applyNumberFormat="1" applyFont="1" applyFill="1"/>
    <xf numFmtId="0" fontId="12" fillId="0" borderId="0" xfId="0" applyFont="1" applyAlignment="1">
      <alignment vertical="top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5" xfId="0" applyBorder="1" applyAlignment="1" applyProtection="1">
      <alignment horizontal="center"/>
      <protection hidden="1"/>
    </xf>
    <xf numFmtId="168" fontId="0" fillId="0" borderId="16" xfId="1" applyNumberFormat="1" applyFont="1" applyBorder="1" applyAlignment="1" applyProtection="1">
      <alignment horizontal="center"/>
      <protection hidden="1"/>
    </xf>
    <xf numFmtId="168" fontId="0" fillId="0" borderId="17" xfId="1" applyNumberFormat="1" applyFont="1" applyBorder="1" applyAlignment="1" applyProtection="1">
      <alignment horizontal="center"/>
      <protection hidden="1"/>
    </xf>
    <xf numFmtId="168" fontId="0" fillId="0" borderId="0" xfId="1" applyNumberFormat="1" applyFont="1" applyAlignment="1">
      <alignment vertical="top"/>
    </xf>
    <xf numFmtId="10" fontId="0" fillId="0" borderId="0" xfId="2" applyNumberFormat="1" applyFont="1" applyAlignment="1">
      <alignment vertical="top"/>
    </xf>
    <xf numFmtId="10" fontId="0" fillId="0" borderId="0" xfId="2" applyNumberFormat="1" applyFont="1" applyBorder="1" applyAlignment="1">
      <alignment vertical="top"/>
    </xf>
    <xf numFmtId="0" fontId="0" fillId="0" borderId="18" xfId="0" applyBorder="1" applyAlignment="1" applyProtection="1">
      <alignment horizontal="center"/>
      <protection hidden="1"/>
    </xf>
    <xf numFmtId="168" fontId="0" fillId="0" borderId="19" xfId="1" applyNumberFormat="1" applyFont="1" applyBorder="1" applyAlignment="1" applyProtection="1">
      <alignment horizontal="center"/>
      <protection hidden="1"/>
    </xf>
    <xf numFmtId="168" fontId="0" fillId="0" borderId="20" xfId="1" applyNumberFormat="1" applyFont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0" fillId="0" borderId="21" xfId="0" applyBorder="1" applyAlignment="1" applyProtection="1">
      <alignment horizontal="center"/>
      <protection hidden="1"/>
    </xf>
    <xf numFmtId="168" fontId="0" fillId="0" borderId="22" xfId="1" applyNumberFormat="1" applyFont="1" applyBorder="1" applyAlignment="1" applyProtection="1">
      <alignment horizontal="center"/>
      <protection hidden="1"/>
    </xf>
    <xf numFmtId="168" fontId="0" fillId="0" borderId="23" xfId="1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165" fontId="0" fillId="0" borderId="0" xfId="0" applyNumberFormat="1"/>
    <xf numFmtId="169" fontId="0" fillId="0" borderId="0" xfId="0" applyNumberForma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left"/>
      <protection hidden="1"/>
    </xf>
    <xf numFmtId="44" fontId="3" fillId="3" borderId="0" xfId="1" applyNumberFormat="1" applyFont="1" applyFill="1" applyBorder="1" applyAlignment="1" applyProtection="1">
      <alignment horizontal="center"/>
      <protection hidden="1"/>
    </xf>
    <xf numFmtId="44" fontId="3" fillId="3" borderId="0" xfId="1" applyNumberFormat="1" applyFont="1" applyFill="1" applyBorder="1" applyAlignment="1" applyProtection="1">
      <alignment horizontal="right"/>
      <protection hidden="1"/>
    </xf>
    <xf numFmtId="167" fontId="3" fillId="3" borderId="0" xfId="1" applyFont="1" applyFill="1" applyBorder="1" applyAlignment="1" applyProtection="1">
      <alignment horizontal="right"/>
      <protection hidden="1"/>
    </xf>
    <xf numFmtId="3" fontId="15" fillId="0" borderId="0" xfId="0" applyNumberFormat="1" applyFont="1" applyProtection="1">
      <protection hidden="1"/>
    </xf>
    <xf numFmtId="165" fontId="3" fillId="3" borderId="0" xfId="0" applyNumberFormat="1" applyFont="1" applyFill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left"/>
      <protection hidden="1"/>
    </xf>
    <xf numFmtId="3" fontId="16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" fontId="0" fillId="0" borderId="0" xfId="0" applyNumberFormat="1"/>
    <xf numFmtId="168" fontId="0" fillId="0" borderId="0" xfId="1" applyNumberFormat="1" applyFont="1" applyBorder="1" applyProtection="1">
      <protection hidden="1"/>
    </xf>
    <xf numFmtId="0" fontId="0" fillId="0" borderId="0" xfId="0" applyAlignment="1">
      <alignment vertical="center"/>
    </xf>
    <xf numFmtId="0" fontId="18" fillId="0" borderId="0" xfId="0" applyFont="1"/>
    <xf numFmtId="168" fontId="0" fillId="0" borderId="0" xfId="1" applyNumberFormat="1" applyFont="1" applyAlignment="1">
      <alignment vertical="center"/>
    </xf>
    <xf numFmtId="10" fontId="0" fillId="0" borderId="0" xfId="0" applyNumberFormat="1"/>
    <xf numFmtId="0" fontId="19" fillId="0" borderId="0" xfId="0" applyFont="1"/>
    <xf numFmtId="0" fontId="3" fillId="0" borderId="0" xfId="0" applyFont="1" applyProtection="1">
      <protection hidden="1"/>
    </xf>
    <xf numFmtId="0" fontId="3" fillId="4" borderId="0" xfId="0" applyFont="1" applyFill="1"/>
    <xf numFmtId="165" fontId="3" fillId="4" borderId="0" xfId="0" applyNumberFormat="1" applyFont="1" applyFill="1" applyProtection="1">
      <protection hidden="1"/>
    </xf>
    <xf numFmtId="165" fontId="20" fillId="0" borderId="0" xfId="0" applyNumberFormat="1" applyFont="1" applyProtection="1">
      <protection locked="0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/>
    <xf numFmtId="14" fontId="3" fillId="0" borderId="0" xfId="0" applyNumberFormat="1" applyFont="1"/>
    <xf numFmtId="3" fontId="17" fillId="0" borderId="0" xfId="0" applyNumberFormat="1" applyFont="1" applyProtection="1">
      <protection hidden="1"/>
    </xf>
    <xf numFmtId="14" fontId="3" fillId="4" borderId="0" xfId="0" applyNumberFormat="1" applyFont="1" applyFill="1"/>
    <xf numFmtId="14" fontId="15" fillId="4" borderId="0" xfId="0" applyNumberFormat="1" applyFont="1" applyFill="1" applyAlignment="1" applyProtection="1">
      <alignment horizontal="left"/>
      <protection hidden="1"/>
    </xf>
    <xf numFmtId="0" fontId="17" fillId="4" borderId="0" xfId="0" applyFont="1" applyFill="1" applyAlignment="1" applyProtection="1">
      <alignment horizontal="right" indent="2"/>
      <protection hidden="1"/>
    </xf>
    <xf numFmtId="0" fontId="15" fillId="4" borderId="0" xfId="0" applyFont="1" applyFill="1" applyAlignment="1" applyProtection="1">
      <alignment horizontal="left"/>
      <protection locked="0"/>
    </xf>
    <xf numFmtId="0" fontId="24" fillId="0" borderId="0" xfId="3"/>
    <xf numFmtId="0" fontId="17" fillId="0" borderId="0" xfId="0" applyFont="1"/>
    <xf numFmtId="0" fontId="3" fillId="4" borderId="0" xfId="0" applyFont="1" applyFill="1" applyAlignment="1">
      <alignment horizontal="right" indent="2"/>
    </xf>
    <xf numFmtId="0" fontId="24" fillId="4" borderId="0" xfId="3" applyFill="1" applyProtection="1">
      <protection locked="0"/>
    </xf>
    <xf numFmtId="49" fontId="15" fillId="4" borderId="0" xfId="0" applyNumberFormat="1" applyFont="1" applyFill="1" applyAlignment="1" applyProtection="1">
      <alignment horizontal="left"/>
      <protection locked="0"/>
    </xf>
    <xf numFmtId="0" fontId="13" fillId="0" borderId="0" xfId="0" applyFont="1"/>
    <xf numFmtId="0" fontId="3" fillId="2" borderId="0" xfId="0" applyFont="1" applyFill="1"/>
    <xf numFmtId="0" fontId="25" fillId="0" borderId="0" xfId="0" applyFont="1"/>
    <xf numFmtId="165" fontId="0" fillId="0" borderId="0" xfId="0" applyNumberFormat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1571625</xdr:colOff>
      <xdr:row>0</xdr:row>
      <xdr:rowOff>0</xdr:rowOff>
    </xdr:from>
    <xdr:to>
      <xdr:col>5</xdr:col>
      <xdr:colOff>1619250</xdr:colOff>
      <xdr:row>2</xdr:row>
      <xdr:rowOff>127958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3" t="24732" r="11250" b="24392"/>
        <a:stretch/>
      </xdr:blipFill>
      <xdr:spPr>
        <a:xfrm>
          <a:off x="4810125" y="0"/>
          <a:ext cx="1685925" cy="508958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390526</xdr:colOff>
      <xdr:row>0</xdr:row>
      <xdr:rowOff>0</xdr:rowOff>
    </xdr:from>
    <xdr:to>
      <xdr:col>2</xdr:col>
      <xdr:colOff>1095376</xdr:colOff>
      <xdr:row>2</xdr:row>
      <xdr:rowOff>263155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0"/>
          <a:ext cx="704850" cy="644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losenko@grenk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U56"/>
  <sheetViews>
    <sheetView showGridLines="0" tabSelected="1" workbookViewId="0">
      <selection activeCell="D8" sqref="D8:F8"/>
    </sheetView>
  </sheetViews>
  <sheetFormatPr defaultRowHeight="15" x14ac:dyDescent="0.25"/>
  <cols>
    <col min="1" max="1" width="2.85546875" customWidth="1"/>
    <col min="2" max="2" width="0.5703125" customWidth="1"/>
    <col min="3" max="3" width="22.42578125" customWidth="1"/>
    <col min="4" max="4" width="22.7109375" customWidth="1"/>
    <col min="5" max="5" width="24.5703125" customWidth="1"/>
    <col min="6" max="6" width="24.42578125" customWidth="1"/>
    <col min="7" max="7" width="0.7109375" customWidth="1"/>
    <col min="8" max="8" width="1.7109375" customWidth="1"/>
    <col min="9" max="9" width="18.140625" hidden="1" customWidth="1"/>
    <col min="10" max="10" width="22.28515625" hidden="1" customWidth="1"/>
    <col min="11" max="11" width="15.85546875" hidden="1" customWidth="1"/>
    <col min="12" max="12" width="12.5703125" hidden="1" customWidth="1"/>
    <col min="13" max="14" width="9.140625" hidden="1" customWidth="1"/>
    <col min="15" max="15" width="13.42578125" hidden="1" customWidth="1"/>
    <col min="16" max="16" width="18.28515625" hidden="1" customWidth="1"/>
    <col min="17" max="17" width="14.42578125" hidden="1" customWidth="1"/>
    <col min="18" max="20" width="9.140625" hidden="1" customWidth="1"/>
    <col min="21" max="21" width="15.28515625" hidden="1" customWidth="1"/>
    <col min="22" max="39" width="9.140625" hidden="1" customWidth="1"/>
    <col min="40" max="48" width="9.140625" customWidth="1"/>
  </cols>
  <sheetData>
    <row r="1" spans="3:47" x14ac:dyDescent="0.25">
      <c r="H1" s="1"/>
      <c r="M1">
        <v>12</v>
      </c>
      <c r="N1" t="s">
        <v>0</v>
      </c>
      <c r="O1" s="99">
        <v>9.0120000000000005</v>
      </c>
      <c r="P1" t="s">
        <v>1</v>
      </c>
      <c r="R1" s="2">
        <v>48</v>
      </c>
    </row>
    <row r="2" spans="3:47" x14ac:dyDescent="0.25">
      <c r="H2" s="1"/>
      <c r="N2" t="s">
        <v>2</v>
      </c>
      <c r="O2" s="99">
        <v>8.93</v>
      </c>
      <c r="P2" t="s">
        <v>3</v>
      </c>
      <c r="S2" t="s">
        <v>0</v>
      </c>
      <c r="T2" s="99">
        <v>2.4660000000000002</v>
      </c>
      <c r="U2" t="s">
        <v>1</v>
      </c>
    </row>
    <row r="3" spans="3:47" ht="21" customHeight="1" x14ac:dyDescent="0.25">
      <c r="H3" s="1"/>
      <c r="N3" t="s">
        <v>4</v>
      </c>
      <c r="O3" s="99">
        <v>8.8849999999999998</v>
      </c>
      <c r="P3" t="s">
        <v>5</v>
      </c>
      <c r="S3" t="s">
        <v>2</v>
      </c>
      <c r="T3" s="99">
        <v>2.4449999999999998</v>
      </c>
      <c r="U3" t="s">
        <v>3</v>
      </c>
    </row>
    <row r="4" spans="3:47" ht="35.25" customHeight="1" x14ac:dyDescent="0.35">
      <c r="C4" s="91" t="s">
        <v>6</v>
      </c>
      <c r="D4" s="91"/>
      <c r="E4" s="91"/>
      <c r="F4" s="91"/>
      <c r="G4" s="3"/>
      <c r="H4" s="4"/>
      <c r="N4" t="s">
        <v>7</v>
      </c>
      <c r="O4" s="99">
        <v>8.8729999999999993</v>
      </c>
      <c r="P4" t="s">
        <v>8</v>
      </c>
      <c r="Q4" s="5"/>
      <c r="S4" t="s">
        <v>4</v>
      </c>
      <c r="T4" s="99">
        <v>2.4350000000000001</v>
      </c>
      <c r="U4" t="s">
        <v>5</v>
      </c>
    </row>
    <row r="5" spans="3:47" ht="21" x14ac:dyDescent="0.35">
      <c r="C5" s="91" t="s">
        <v>9</v>
      </c>
      <c r="D5" s="91"/>
      <c r="E5" s="91"/>
      <c r="F5" s="91"/>
      <c r="H5" s="1"/>
      <c r="N5" t="s">
        <v>10</v>
      </c>
      <c r="O5" s="99">
        <v>8.86</v>
      </c>
      <c r="P5" t="s">
        <v>11</v>
      </c>
      <c r="Q5" s="5"/>
      <c r="S5" t="s">
        <v>7</v>
      </c>
      <c r="T5" s="99">
        <v>2.427</v>
      </c>
      <c r="U5" t="s">
        <v>8</v>
      </c>
      <c r="V5" s="5"/>
      <c r="AM5" s="6">
        <v>0</v>
      </c>
    </row>
    <row r="6" spans="3:47" ht="15" customHeight="1" x14ac:dyDescent="0.35">
      <c r="C6" s="7"/>
      <c r="D6" s="8"/>
      <c r="E6" s="8"/>
      <c r="H6" s="1"/>
      <c r="J6" s="9"/>
      <c r="N6" t="s">
        <v>12</v>
      </c>
      <c r="O6" s="99">
        <v>8.843</v>
      </c>
      <c r="P6" t="s">
        <v>13</v>
      </c>
      <c r="Q6" s="5"/>
      <c r="S6" t="s">
        <v>10</v>
      </c>
      <c r="T6" s="99">
        <v>2.42</v>
      </c>
      <c r="U6" t="s">
        <v>11</v>
      </c>
      <c r="V6" s="5"/>
      <c r="AI6" s="2"/>
      <c r="AJ6" s="2"/>
      <c r="AM6" s="6">
        <v>0.1</v>
      </c>
    </row>
    <row r="7" spans="3:47" ht="15.75" customHeight="1" thickBot="1" x14ac:dyDescent="0.4">
      <c r="H7" s="1"/>
      <c r="N7" t="s">
        <v>14</v>
      </c>
      <c r="O7" s="99">
        <v>8.8320000000000007</v>
      </c>
      <c r="P7" t="s">
        <v>15</v>
      </c>
      <c r="Q7" s="5"/>
      <c r="S7" t="s">
        <v>12</v>
      </c>
      <c r="T7" s="99">
        <v>2.4129999999999998</v>
      </c>
      <c r="U7" t="s">
        <v>13</v>
      </c>
      <c r="V7" s="5"/>
      <c r="AI7" s="2"/>
      <c r="AJ7" s="2"/>
      <c r="AM7" s="6">
        <v>0.15</v>
      </c>
    </row>
    <row r="8" spans="3:47" ht="18.75" customHeight="1" x14ac:dyDescent="0.35">
      <c r="C8" s="10" t="s">
        <v>16</v>
      </c>
      <c r="D8" s="92" t="s">
        <v>61</v>
      </c>
      <c r="E8" s="93"/>
      <c r="F8" s="94"/>
      <c r="G8" s="11"/>
      <c r="H8" s="12"/>
      <c r="I8" s="13" t="s">
        <v>17</v>
      </c>
      <c r="O8" s="14"/>
      <c r="Q8" s="5"/>
      <c r="S8" t="s">
        <v>14</v>
      </c>
      <c r="T8" s="99">
        <v>2.4060000000000001</v>
      </c>
      <c r="U8" t="s">
        <v>15</v>
      </c>
      <c r="V8" s="5"/>
      <c r="AM8" s="6">
        <v>0.2</v>
      </c>
    </row>
    <row r="9" spans="3:47" ht="18.75" customHeight="1" thickBot="1" x14ac:dyDescent="0.4">
      <c r="C9" s="15" t="s">
        <v>18</v>
      </c>
      <c r="D9" s="95" t="s">
        <v>62</v>
      </c>
      <c r="E9" s="96"/>
      <c r="F9" s="97"/>
      <c r="G9" s="11"/>
      <c r="H9" s="12"/>
      <c r="I9" s="16">
        <v>0</v>
      </c>
      <c r="O9" s="14"/>
      <c r="Q9" s="5"/>
      <c r="T9" s="17"/>
      <c r="V9" s="5"/>
      <c r="AM9" s="6">
        <v>0.25</v>
      </c>
    </row>
    <row r="10" spans="3:47" ht="15.75" customHeight="1" x14ac:dyDescent="0.25">
      <c r="C10" s="2"/>
      <c r="H10" s="1"/>
      <c r="M10" s="2">
        <v>24</v>
      </c>
      <c r="N10" t="s">
        <v>0</v>
      </c>
      <c r="O10" s="99">
        <v>4.66</v>
      </c>
      <c r="P10" t="s">
        <v>1</v>
      </c>
      <c r="R10" s="2">
        <v>60</v>
      </c>
      <c r="AM10" s="6">
        <v>0.3</v>
      </c>
    </row>
    <row r="11" spans="3:47" ht="16.5" thickBot="1" x14ac:dyDescent="0.3">
      <c r="C11" s="18" t="s">
        <v>19</v>
      </c>
      <c r="E11" s="19" t="s">
        <v>20</v>
      </c>
      <c r="H11" s="1"/>
      <c r="N11" t="s">
        <v>2</v>
      </c>
      <c r="O11" s="99">
        <v>4.6180000000000003</v>
      </c>
      <c r="P11" t="s">
        <v>3</v>
      </c>
      <c r="S11" t="s">
        <v>0</v>
      </c>
      <c r="T11" s="99">
        <v>2.0310000000000001</v>
      </c>
      <c r="U11" t="s">
        <v>1</v>
      </c>
      <c r="AU11" s="20"/>
    </row>
    <row r="12" spans="3:47" ht="18.75" customHeight="1" thickBot="1" x14ac:dyDescent="0.3">
      <c r="C12" s="21">
        <v>100000</v>
      </c>
      <c r="D12" s="22"/>
      <c r="E12" s="23">
        <v>0</v>
      </c>
      <c r="H12" s="1"/>
      <c r="N12" t="s">
        <v>4</v>
      </c>
      <c r="O12" s="99">
        <v>4.5960000000000001</v>
      </c>
      <c r="P12" t="s">
        <v>5</v>
      </c>
      <c r="S12" t="s">
        <v>2</v>
      </c>
      <c r="T12" s="99">
        <v>2.0139999999999998</v>
      </c>
      <c r="U12" t="s">
        <v>3</v>
      </c>
    </row>
    <row r="13" spans="3:47" ht="15" customHeight="1" x14ac:dyDescent="0.35">
      <c r="C13" s="24"/>
      <c r="G13" s="24"/>
      <c r="H13" s="25"/>
      <c r="N13" t="s">
        <v>7</v>
      </c>
      <c r="O13" s="99">
        <v>4.5819999999999999</v>
      </c>
      <c r="P13" t="s">
        <v>8</v>
      </c>
      <c r="Q13" s="5"/>
      <c r="S13" t="s">
        <v>4</v>
      </c>
      <c r="T13" s="99">
        <v>2.0059999999999998</v>
      </c>
      <c r="U13" t="s">
        <v>5</v>
      </c>
      <c r="V13" s="5"/>
    </row>
    <row r="14" spans="3:47" ht="23.25" customHeight="1" thickBot="1" x14ac:dyDescent="0.3">
      <c r="C14" s="26" t="s">
        <v>21</v>
      </c>
      <c r="H14" s="1"/>
      <c r="N14" t="s">
        <v>10</v>
      </c>
      <c r="O14" s="99">
        <v>4.5679999999999996</v>
      </c>
      <c r="P14" t="s">
        <v>11</v>
      </c>
      <c r="S14" t="s">
        <v>7</v>
      </c>
      <c r="T14" s="99">
        <v>2</v>
      </c>
      <c r="U14" t="s">
        <v>8</v>
      </c>
    </row>
    <row r="15" spans="3:47" ht="15" customHeight="1" thickBot="1" x14ac:dyDescent="0.3">
      <c r="C15" s="27" t="s">
        <v>22</v>
      </c>
      <c r="D15" s="28" t="s">
        <v>23</v>
      </c>
      <c r="E15" s="29" t="s">
        <v>24</v>
      </c>
      <c r="H15" s="1"/>
      <c r="J15" t="s">
        <v>25</v>
      </c>
      <c r="K15" t="s">
        <v>26</v>
      </c>
      <c r="L15" t="s">
        <v>27</v>
      </c>
      <c r="N15" t="s">
        <v>12</v>
      </c>
      <c r="O15" s="99">
        <v>4.5549999999999997</v>
      </c>
      <c r="P15" t="s">
        <v>13</v>
      </c>
      <c r="S15" t="s">
        <v>10</v>
      </c>
      <c r="T15" s="99">
        <v>1.994</v>
      </c>
      <c r="U15" t="s">
        <v>11</v>
      </c>
    </row>
    <row r="16" spans="3:47" ht="15" customHeight="1" x14ac:dyDescent="0.25">
      <c r="C16" s="30">
        <v>12</v>
      </c>
      <c r="D16" s="31">
        <f>IF($D$25="převodem",R28*1.015,R28)</f>
        <v>8930</v>
      </c>
      <c r="E16" s="32">
        <f>IF(C12&lt;10000,1000,C12/100*7)</f>
        <v>7000</v>
      </c>
      <c r="H16" s="1"/>
      <c r="J16" s="33">
        <f>(D16*C16)+E16</f>
        <v>114160</v>
      </c>
      <c r="K16" s="34">
        <f>J16/C12</f>
        <v>1.1415999999999999</v>
      </c>
      <c r="L16" s="35">
        <f>(J16+D22)/C12</f>
        <v>1.1415999999999999</v>
      </c>
      <c r="N16" t="s">
        <v>14</v>
      </c>
      <c r="O16" s="99">
        <v>4.5410000000000004</v>
      </c>
      <c r="P16" t="s">
        <v>15</v>
      </c>
      <c r="S16" t="s">
        <v>12</v>
      </c>
      <c r="T16" s="99">
        <v>1.9890000000000001</v>
      </c>
      <c r="U16" t="s">
        <v>13</v>
      </c>
    </row>
    <row r="17" spans="2:22" ht="15" customHeight="1" x14ac:dyDescent="0.25">
      <c r="C17" s="36">
        <v>24</v>
      </c>
      <c r="D17" s="37">
        <f>IF($D$25="převodem",R29*1.015,R29)</f>
        <v>4618.0000000000009</v>
      </c>
      <c r="E17" s="38">
        <f>IF(C12&lt;12000,1000,C12/100*6)</f>
        <v>6000</v>
      </c>
      <c r="H17" s="1"/>
      <c r="J17" s="33">
        <f t="shared" ref="J17:J20" si="0">(D17*C17)+E17</f>
        <v>116832.00000000003</v>
      </c>
      <c r="K17" s="34">
        <f>J17/C12</f>
        <v>1.1683200000000002</v>
      </c>
      <c r="L17" s="35">
        <f>(J17+D22)/C12</f>
        <v>1.1683200000000002</v>
      </c>
      <c r="S17" t="s">
        <v>14</v>
      </c>
      <c r="T17" s="99">
        <v>1.9830000000000001</v>
      </c>
      <c r="U17" t="s">
        <v>15</v>
      </c>
    </row>
    <row r="18" spans="2:22" ht="15" customHeight="1" x14ac:dyDescent="0.25">
      <c r="C18" s="36">
        <v>36</v>
      </c>
      <c r="D18" s="37">
        <f>IF($D$25="převodem",R30*1.015,R30)</f>
        <v>3163</v>
      </c>
      <c r="E18" s="38">
        <f>IF(C12&lt;17000,1000,C12/100*4.7)</f>
        <v>4700</v>
      </c>
      <c r="H18" s="1"/>
      <c r="J18" s="33">
        <f t="shared" si="0"/>
        <v>118568</v>
      </c>
      <c r="K18" s="34">
        <f>J18/C12</f>
        <v>1.1856800000000001</v>
      </c>
      <c r="L18" s="35">
        <f>(J18+D22)/C12</f>
        <v>1.1856800000000001</v>
      </c>
      <c r="M18" s="2">
        <v>36</v>
      </c>
      <c r="N18" t="s">
        <v>0</v>
      </c>
      <c r="O18" s="99">
        <v>3.1909999999999998</v>
      </c>
      <c r="P18" t="s">
        <v>1</v>
      </c>
    </row>
    <row r="19" spans="2:22" ht="15" customHeight="1" x14ac:dyDescent="0.25">
      <c r="C19" s="36">
        <v>48</v>
      </c>
      <c r="D19" s="37">
        <f>IF($D$25="převodem",R31*1.015,R31)</f>
        <v>2444.9999999999995</v>
      </c>
      <c r="E19" s="38">
        <f>IF(C12&lt;20000,1000,C12/100*3.8)</f>
        <v>3800</v>
      </c>
      <c r="H19" s="1"/>
      <c r="I19" s="39"/>
      <c r="J19" s="33">
        <f t="shared" si="0"/>
        <v>121159.99999999997</v>
      </c>
      <c r="K19" s="34">
        <f>J19/C12</f>
        <v>1.2115999999999998</v>
      </c>
      <c r="L19" s="35">
        <f>(J19+D22)/C12</f>
        <v>1.2115999999999998</v>
      </c>
      <c r="N19" t="s">
        <v>2</v>
      </c>
      <c r="O19" s="99">
        <v>3.1629999999999998</v>
      </c>
      <c r="P19" t="s">
        <v>3</v>
      </c>
    </row>
    <row r="20" spans="2:22" ht="15" customHeight="1" thickBot="1" x14ac:dyDescent="0.3">
      <c r="C20" s="40">
        <v>60</v>
      </c>
      <c r="D20" s="41">
        <f>IF($D$25="převodem",R32*1.015,R32)</f>
        <v>2013.9999999999998</v>
      </c>
      <c r="E20" s="42">
        <f>IF(C12&lt;25000,1000,C12/100*3)</f>
        <v>3000</v>
      </c>
      <c r="H20" s="1"/>
      <c r="I20" s="39"/>
      <c r="J20" s="33">
        <f t="shared" si="0"/>
        <v>123839.99999999999</v>
      </c>
      <c r="K20" s="34">
        <f>J20/C12</f>
        <v>1.2383999999999999</v>
      </c>
      <c r="L20" s="35">
        <f>(J20+D22)/C12</f>
        <v>1.2383999999999999</v>
      </c>
      <c r="N20" t="s">
        <v>4</v>
      </c>
      <c r="O20" s="99">
        <v>3.149</v>
      </c>
      <c r="P20" t="s">
        <v>5</v>
      </c>
    </row>
    <row r="21" spans="2:22" ht="12.75" customHeight="1" x14ac:dyDescent="0.35">
      <c r="C21" s="43"/>
      <c r="D21" s="44"/>
      <c r="E21" s="44"/>
      <c r="F21" s="45"/>
      <c r="G21" s="46"/>
      <c r="H21" s="47"/>
      <c r="N21" t="s">
        <v>7</v>
      </c>
      <c r="O21" s="99">
        <v>3.1389999999999998</v>
      </c>
      <c r="P21" t="s">
        <v>8</v>
      </c>
      <c r="Q21" s="5"/>
    </row>
    <row r="22" spans="2:22" x14ac:dyDescent="0.25">
      <c r="C22" s="48" t="s">
        <v>28</v>
      </c>
      <c r="D22" s="49">
        <f>C12*E12</f>
        <v>0</v>
      </c>
      <c r="E22" s="98"/>
      <c r="F22" s="98"/>
      <c r="H22" s="1"/>
      <c r="N22" t="s">
        <v>10</v>
      </c>
      <c r="O22" s="99">
        <v>3.13</v>
      </c>
      <c r="P22" t="s">
        <v>11</v>
      </c>
    </row>
    <row r="23" spans="2:22" x14ac:dyDescent="0.25">
      <c r="C23" s="48" t="s">
        <v>29</v>
      </c>
      <c r="D23" s="50">
        <v>0</v>
      </c>
      <c r="E23" s="90"/>
      <c r="F23" s="90"/>
      <c r="H23" s="1"/>
      <c r="N23" t="s">
        <v>12</v>
      </c>
      <c r="O23" s="99">
        <v>3.12</v>
      </c>
      <c r="P23" t="s">
        <v>13</v>
      </c>
    </row>
    <row r="24" spans="2:22" ht="15" customHeight="1" x14ac:dyDescent="0.25">
      <c r="C24" s="48" t="s">
        <v>30</v>
      </c>
      <c r="D24" s="51" t="s">
        <v>31</v>
      </c>
      <c r="E24" s="52"/>
      <c r="H24" s="1"/>
      <c r="N24" t="s">
        <v>14</v>
      </c>
      <c r="O24" s="99">
        <v>3.1110000000000002</v>
      </c>
      <c r="P24" t="s">
        <v>15</v>
      </c>
    </row>
    <row r="25" spans="2:22" ht="15" customHeight="1" x14ac:dyDescent="0.25">
      <c r="C25" s="48" t="s">
        <v>32</v>
      </c>
      <c r="D25" s="53" t="s">
        <v>33</v>
      </c>
      <c r="E25" s="54"/>
      <c r="F25" s="55"/>
      <c r="H25" s="1"/>
    </row>
    <row r="26" spans="2:22" ht="8.25" customHeight="1" x14ac:dyDescent="0.25">
      <c r="E26" s="54"/>
      <c r="F26" s="55"/>
      <c r="H26" s="1"/>
    </row>
    <row r="27" spans="2:22" ht="15" customHeight="1" x14ac:dyDescent="0.25">
      <c r="C27" s="56"/>
      <c r="D27" s="57"/>
      <c r="H27" s="1"/>
      <c r="R27" t="s">
        <v>34</v>
      </c>
    </row>
    <row r="28" spans="2:22" ht="15.75" customHeight="1" x14ac:dyDescent="0.25">
      <c r="C28" s="52" t="s">
        <v>35</v>
      </c>
      <c r="E28" s="58"/>
      <c r="F28" s="58"/>
      <c r="G28" s="58"/>
      <c r="H28" s="59"/>
      <c r="Q28">
        <f>IF(P30&lt;49999.99,P30*O1/100,IF(AND(P30&gt;=50000,P30&lt;150000),P30*O2/100,IF(AND(P30&gt;=150000,P30&lt;350000),P30*O3/100,IF(AND(P30&gt;=350000,P30&lt;550000),P30*O4/100,IF(AND(P30&gt;=550000,P30&lt;750000),P30*O5/100,IF(AND(P30&gt;=750000,P30&lt;1500000),P30*O6/100,P30*O7/100))))))</f>
        <v>8930</v>
      </c>
      <c r="R28" s="60">
        <f>IF($I$9=0%,Q28,IF($I$9=1%,Q28*1.01,IF($I$9=2%,Q28*1.02,IF($I$9=3%,Q28*1.03,IF($I$9=4%,Q28*1.04)))))</f>
        <v>8930</v>
      </c>
      <c r="T28" s="61"/>
    </row>
    <row r="29" spans="2:22" ht="15" customHeight="1" x14ac:dyDescent="0.25">
      <c r="B29" s="62"/>
      <c r="D29" s="58"/>
      <c r="E29" s="58"/>
      <c r="F29" s="58"/>
      <c r="G29" s="58"/>
      <c r="H29" s="59"/>
      <c r="Q29">
        <f>IF(P30&lt;49999.99,P30*O10/100,IF(AND(P30&gt;=50000,P30&lt;150000),P30*O11/100,IF(AND(P30&gt;=150000,P30&lt;350000),P30*O12/100,IF(AND(P30&gt;=350000,P30&lt;550000),P30*O13/100,IF(AND(P30&gt;=550000,P30&lt;750000),P30*O14/100,IF(AND(P30&gt;=750000,P30&lt;1500000),P30*O15/100,P30*O16/100))))))</f>
        <v>4618.0000000000009</v>
      </c>
      <c r="R29" s="60">
        <f>IF($I$9=0%,Q29,IF($I$9=1%,Q29*1.01,IF($I$9=2%,Q29*1.02,IF($I$9=3%,Q29*1.03,IF($I$9=4%,Q29*1.04)))))</f>
        <v>4618.0000000000009</v>
      </c>
      <c r="U29" t="s">
        <v>17</v>
      </c>
      <c r="V29" t="s">
        <v>36</v>
      </c>
    </row>
    <row r="30" spans="2:22" ht="15" customHeight="1" x14ac:dyDescent="0.25">
      <c r="B30" s="63"/>
      <c r="C30" t="s">
        <v>37</v>
      </c>
      <c r="D30" s="58"/>
      <c r="E30" s="58"/>
      <c r="F30" s="58"/>
      <c r="G30" s="58"/>
      <c r="H30" s="59"/>
      <c r="O30" s="62" t="s">
        <v>38</v>
      </c>
      <c r="P30" s="64">
        <f>P31*(1+(0.0275*E12))</f>
        <v>100000</v>
      </c>
      <c r="Q30">
        <f>IF(P30&lt;49999.99,P30*O18/100,IF(AND(P30&gt;=50000,P30&lt;150000),P30*O19/100,IF(AND(P30&gt;=150000,P30&lt;350000),P30*O20/100,IF(AND(P30&gt;=350000,P30&lt;550000),P30*O21/100,IF(AND(P30&gt;=550000,P30&lt;750000),P30*O22/100,IF(AND(P30&gt;=750000,P30&lt;1500000),P30*O23/100,P30*O24/100))))))</f>
        <v>3163</v>
      </c>
      <c r="R30" s="60">
        <f>IF($I$9=0%,Q30,IF($I$9=1%,Q30*1.01,IF($I$9=2%,Q30*1.02,IF($I$9=3%,Q30*1.03,IF($I$9=4%,Q30*1.04)))))</f>
        <v>3163</v>
      </c>
      <c r="U30" s="6">
        <v>0.01</v>
      </c>
      <c r="V30" s="65">
        <v>9.7000000000000003E-3</v>
      </c>
    </row>
    <row r="31" spans="2:22" ht="15" customHeight="1" x14ac:dyDescent="0.25">
      <c r="B31" s="63"/>
      <c r="C31" t="s">
        <v>39</v>
      </c>
      <c r="D31" s="58"/>
      <c r="E31" s="58"/>
      <c r="F31" s="58"/>
      <c r="H31" s="1"/>
      <c r="O31" t="s">
        <v>40</v>
      </c>
      <c r="P31" s="64">
        <f>C12*(1-E12)</f>
        <v>100000</v>
      </c>
      <c r="Q31">
        <f>IF(P30&lt;49999.99,P30*T2/100,IF(AND(P30&gt;=50000,P30&lt;150000),P30*T3/100,IF(AND(P30&gt;=150000,P30&lt;350000),P30*T4/100,IF(AND(P30&gt;=350000,P30&lt;550000),P30*T5/100,IF(AND(P30&gt;=550000,P30&lt;750000),P30*T6/100,IF(AND(P30&gt;=750000,P30&lt;1500000),P30*T7/100,P30*T8/100))))))</f>
        <v>2444.9999999999995</v>
      </c>
      <c r="R31" s="60">
        <f>IF($I$9=0%,Q31,IF($I$9=1%,Q31*1.01,IF($I$9=2%,Q31*1.02,IF($I$9=3%,Q31*1.03,IF($I$9=4%,Q31*1.04)))))</f>
        <v>2444.9999999999995</v>
      </c>
      <c r="U31" s="6">
        <v>0.02</v>
      </c>
      <c r="V31" s="65">
        <v>1.9400000000000001E-2</v>
      </c>
    </row>
    <row r="32" spans="2:22" ht="15" customHeight="1" x14ac:dyDescent="0.25">
      <c r="B32" s="66"/>
      <c r="C32" t="s">
        <v>41</v>
      </c>
      <c r="D32" s="58"/>
      <c r="E32" s="58"/>
      <c r="F32" s="58"/>
      <c r="G32" s="58"/>
      <c r="H32" s="59"/>
      <c r="Q32">
        <f>IF(P30&lt;49999.99,P30*T11/100,IF(AND(P30&gt;=50000,P30&lt;150000),P30*T12/100,IF(AND(P30&gt;=150000,P30&lt;350000),P30*T13/100,IF(AND(P30&gt;=350000,P30&lt;550000),P30*T14/100,IF(AND(P30&gt;=550000,P30&lt;750000),P30*T15/100,IF(AND(P30&gt;=750000,P30&lt;1500000),P30*T16/100,P30*T17/100))))))</f>
        <v>2013.9999999999998</v>
      </c>
      <c r="R32" s="60">
        <f>IF($I$9=0%,Q32,IF($I$9=1%,Q32*1.01,IF($I$9=2%,Q32*1.02,IF($I$9=3%,Q32*1.03,IF($I$9=4%,Q32*1.04)))))</f>
        <v>2013.9999999999998</v>
      </c>
      <c r="U32" s="6">
        <v>0.03</v>
      </c>
      <c r="V32" s="65">
        <v>2.8899999999999999E-2</v>
      </c>
    </row>
    <row r="33" spans="2:22" x14ac:dyDescent="0.25">
      <c r="B33" s="66"/>
      <c r="C33" t="s">
        <v>42</v>
      </c>
      <c r="D33" s="58"/>
      <c r="E33" s="58"/>
      <c r="F33" s="58"/>
      <c r="G33" s="58"/>
      <c r="H33" s="59"/>
      <c r="U33" s="6">
        <v>0.04</v>
      </c>
      <c r="V33" s="65">
        <v>3.8699999999999998E-2</v>
      </c>
    </row>
    <row r="34" spans="2:22" x14ac:dyDescent="0.25">
      <c r="D34" s="58"/>
      <c r="E34" s="67"/>
      <c r="F34" s="58"/>
      <c r="H34" s="1"/>
    </row>
    <row r="35" spans="2:22" ht="15.75" customHeight="1" x14ac:dyDescent="0.25">
      <c r="C35" s="2" t="s">
        <v>43</v>
      </c>
      <c r="D35" s="67"/>
      <c r="E35" s="58"/>
      <c r="F35" s="58"/>
      <c r="H35" s="1"/>
    </row>
    <row r="36" spans="2:22" ht="15.75" customHeight="1" x14ac:dyDescent="0.25">
      <c r="C36" s="68" t="s">
        <v>44</v>
      </c>
      <c r="E36" s="58"/>
      <c r="F36" s="58"/>
      <c r="H36" s="1"/>
    </row>
    <row r="37" spans="2:22" ht="12" customHeight="1" x14ac:dyDescent="0.25">
      <c r="C37" s="69">
        <f>IF(C12&lt;47000,1400,C12/100*3)</f>
        <v>3000</v>
      </c>
      <c r="D37" s="70"/>
      <c r="E37" s="58"/>
      <c r="F37" s="58"/>
      <c r="H37" s="1"/>
    </row>
    <row r="38" spans="2:22" ht="15" customHeight="1" x14ac:dyDescent="0.25">
      <c r="B38" s="71"/>
      <c r="D38" s="58"/>
      <c r="E38" s="58"/>
      <c r="F38" s="58"/>
      <c r="G38" s="58"/>
      <c r="H38" s="59"/>
      <c r="Q38" s="72"/>
    </row>
    <row r="39" spans="2:22" ht="15" customHeight="1" x14ac:dyDescent="0.25">
      <c r="B39" s="2"/>
      <c r="C39" s="73" t="s">
        <v>45</v>
      </c>
      <c r="D39" s="55"/>
      <c r="E39" s="58"/>
      <c r="F39" s="58"/>
      <c r="G39" s="58"/>
      <c r="H39" s="59"/>
      <c r="Q39" s="62"/>
    </row>
    <row r="40" spans="2:22" ht="15" customHeight="1" x14ac:dyDescent="0.25">
      <c r="C40" s="2" t="s">
        <v>46</v>
      </c>
      <c r="D40" s="58"/>
      <c r="E40" s="58"/>
      <c r="F40" s="58"/>
      <c r="G40" s="58"/>
      <c r="H40" s="59"/>
      <c r="O40" s="74"/>
      <c r="Q40" s="62"/>
    </row>
    <row r="41" spans="2:22" ht="15" customHeight="1" x14ac:dyDescent="0.25">
      <c r="C41" t="s">
        <v>47</v>
      </c>
      <c r="D41" s="58"/>
      <c r="E41" s="58"/>
      <c r="F41" s="58"/>
      <c r="G41" s="58"/>
      <c r="H41" s="59"/>
    </row>
    <row r="42" spans="2:22" ht="15" customHeight="1" x14ac:dyDescent="0.25">
      <c r="C42" s="74" t="s">
        <v>48</v>
      </c>
      <c r="D42" s="58"/>
      <c r="E42" s="58"/>
      <c r="F42" s="58"/>
      <c r="G42" s="58"/>
      <c r="H42" s="59"/>
    </row>
    <row r="43" spans="2:22" ht="15" customHeight="1" x14ac:dyDescent="0.25">
      <c r="C43" s="75" t="s">
        <v>49</v>
      </c>
      <c r="D43" s="58"/>
      <c r="E43" s="58"/>
      <c r="F43" s="58"/>
      <c r="G43" s="58"/>
      <c r="H43" s="59"/>
    </row>
    <row r="44" spans="2:22" ht="15" customHeight="1" x14ac:dyDescent="0.25">
      <c r="C44" s="2" t="s">
        <v>50</v>
      </c>
      <c r="D44" s="58"/>
      <c r="G44" s="58"/>
      <c r="H44" s="59"/>
    </row>
    <row r="45" spans="2:22" ht="12.75" customHeight="1" x14ac:dyDescent="0.25">
      <c r="C45" s="74" t="s">
        <v>51</v>
      </c>
      <c r="D45" s="58"/>
      <c r="E45" s="67"/>
      <c r="F45" s="58"/>
      <c r="H45" s="1"/>
    </row>
    <row r="46" spans="2:22" x14ac:dyDescent="0.25">
      <c r="E46" s="67"/>
      <c r="F46" s="58"/>
      <c r="H46" s="1"/>
    </row>
    <row r="47" spans="2:22" x14ac:dyDescent="0.25">
      <c r="B47" s="76"/>
      <c r="C47" s="77" t="s">
        <v>52</v>
      </c>
      <c r="E47" s="67"/>
      <c r="F47" s="58"/>
      <c r="H47" s="1"/>
    </row>
    <row r="48" spans="2:22" x14ac:dyDescent="0.25">
      <c r="B48" s="76"/>
      <c r="C48" s="77"/>
      <c r="E48" s="67"/>
      <c r="F48" s="58"/>
      <c r="H48" s="1"/>
    </row>
    <row r="49" spans="1:15" x14ac:dyDescent="0.25">
      <c r="C49" s="78" t="s">
        <v>53</v>
      </c>
      <c r="D49" s="79">
        <f ca="1">TODAY()</f>
        <v>46113</v>
      </c>
      <c r="E49" s="80" t="s">
        <v>54</v>
      </c>
      <c r="F49" s="81" t="s">
        <v>55</v>
      </c>
      <c r="H49" s="1"/>
      <c r="O49" s="82"/>
    </row>
    <row r="50" spans="1:15" x14ac:dyDescent="0.25">
      <c r="C50" s="83"/>
      <c r="E50" s="84" t="s">
        <v>56</v>
      </c>
      <c r="F50" s="85" t="s">
        <v>57</v>
      </c>
      <c r="H50" s="1"/>
      <c r="O50" s="82"/>
    </row>
    <row r="51" spans="1:15" x14ac:dyDescent="0.25">
      <c r="C51" s="83"/>
      <c r="E51" s="84" t="s">
        <v>58</v>
      </c>
      <c r="F51" s="86" t="s">
        <v>59</v>
      </c>
      <c r="H51" s="1"/>
      <c r="O51" s="82"/>
    </row>
    <row r="52" spans="1:15" x14ac:dyDescent="0.25">
      <c r="B52" s="87"/>
      <c r="C52" s="83"/>
      <c r="H52" s="1"/>
      <c r="O52" s="82"/>
    </row>
    <row r="53" spans="1:15" x14ac:dyDescent="0.25">
      <c r="C53" s="83" t="s">
        <v>60</v>
      </c>
      <c r="H53" s="1"/>
    </row>
    <row r="54" spans="1:15" x14ac:dyDescent="0.25">
      <c r="H54" s="1"/>
    </row>
    <row r="55" spans="1:15" ht="9.9499999999999993" customHeight="1" x14ac:dyDescent="0.25">
      <c r="A55" s="1"/>
      <c r="B55" s="1"/>
      <c r="C55" s="88"/>
      <c r="D55" s="1"/>
      <c r="E55" s="1"/>
      <c r="F55" s="1"/>
      <c r="G55" s="1"/>
      <c r="H55" s="1"/>
    </row>
    <row r="56" spans="1:15" x14ac:dyDescent="0.25">
      <c r="C56" s="89" t="s">
        <v>63</v>
      </c>
    </row>
  </sheetData>
  <sheetProtection algorithmName="SHA-512" hashValue="CQ7oRkZL8itQtF358FlY91b1aSy3AMSE70cf7xUCJRQonkReBY6U9krMdylyvFp7ykzvQ1AMBnEwJ15IwkSFDA==" saltValue="zEiM1nPMyHSM5IE9nsRniQ==" spinCount="100000" sheet="1" objects="1" scenarios="1" selectLockedCells="1"/>
  <mergeCells count="6">
    <mergeCell ref="E23:F23"/>
    <mergeCell ref="C4:F4"/>
    <mergeCell ref="C5:F5"/>
    <mergeCell ref="D8:F8"/>
    <mergeCell ref="D9:F9"/>
    <mergeCell ref="E22:F22"/>
  </mergeCells>
  <dataValidations count="4">
    <dataValidation type="list" allowBlank="1" showInputMessage="1" showErrorMessage="1" sqref="I9" xr:uid="{00000000-0002-0000-0000-000000000000}">
      <formula1>"0%,1%,2%,3%,4%"</formula1>
    </dataValidation>
    <dataValidation type="list" allowBlank="1" showInputMessage="1" showErrorMessage="1" sqref="J6" xr:uid="{00000000-0002-0000-0000-000001000000}">
      <formula1>$AM$5:$AM$9</formula1>
    </dataValidation>
    <dataValidation type="list" allowBlank="1" showInputMessage="1" showErrorMessage="1" sqref="D25" xr:uid="{00000000-0002-0000-0000-000002000000}">
      <formula1>$AI$6:$AI$7</formula1>
    </dataValidation>
    <dataValidation type="list" allowBlank="1" showInputMessage="1" showErrorMessage="1" sqref="E12" xr:uid="{00000000-0002-0000-0000-000003000000}">
      <formula1>$AM$5:$AM$10</formula1>
    </dataValidation>
  </dataValidations>
  <hyperlinks>
    <hyperlink ref="F50" r:id="rId1" xr:uid="{00000000-0004-0000-0000-000000000000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Kalkulator</vt:lpstr>
      <vt:lpstr>Kalkulator!Print_Area</vt:lpstr>
    </vt:vector>
  </TitlesOfParts>
  <Company>GRENKE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Polosenko, Stanislav</dc:creator>
  <cp:lastModifiedBy>Polosenko, Stanislav</cp:lastModifiedBy>
  <cp:lastPrinted>2024-12-10T07:37:38Z</cp:lastPrinted>
  <dcterms:created xsi:type="dcterms:W3CDTF">2024-12-10T07:33:39Z</dcterms:created>
  <dcterms:modified xsi:type="dcterms:W3CDTF">2026-04-01T14:15:34Z</dcterms:modified>
</cp:coreProperties>
</file>